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360" windowHeight="8895" activeTab="0"/>
  </bookViews>
  <sheets>
    <sheet name="sheet" sheetId="1" r:id="rId1"/>
    <sheet name="cal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<sst xmlns="http://schemas.openxmlformats.org/spreadsheetml/2006/main" count="56" uniqueCount="45">
  <si>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mm</t>
  </si>
  <si>
    <t>Path length from top of negative lens to camera CCD</t>
  </si>
  <si>
    <t>Negative lens chosen. Choices -100, -50, -125, -150, -200mm</t>
  </si>
  <si>
    <t>Size of beam on camera</t>
  </si>
  <si>
    <t>Power density of beam on attenuator</t>
  </si>
  <si>
    <t>Watt</t>
  </si>
  <si>
    <t>W/cm2</t>
  </si>
  <si>
    <t>For variable attenuator instead of</t>
  </si>
  <si>
    <t>Magnification factor</t>
  </si>
  <si>
    <t>for largest beam on CCD</t>
  </si>
  <si>
    <t>for focal spot</t>
  </si>
  <si>
    <r>
      <t xml:space="preserve">Beam size at source </t>
    </r>
    <r>
      <rPr>
        <b/>
        <sz val="8"/>
        <color indexed="12"/>
        <rFont val="Arial"/>
        <family val="2"/>
      </rPr>
      <t>S</t>
    </r>
  </si>
  <si>
    <r>
      <t xml:space="preserve">Distance from negative lens to CCD  </t>
    </r>
    <r>
      <rPr>
        <b/>
        <sz val="8"/>
        <color indexed="12"/>
        <rFont val="Arial"/>
        <family val="2"/>
      </rPr>
      <t>M</t>
    </r>
  </si>
  <si>
    <r>
      <t xml:space="preserve">Negative lens to new focal spot </t>
    </r>
    <r>
      <rPr>
        <b/>
        <sz val="8"/>
        <color indexed="12"/>
        <rFont val="Arial"/>
        <family val="2"/>
      </rPr>
      <t>P</t>
    </r>
  </si>
  <si>
    <r>
      <t xml:space="preserve">Distance from output of laser to original focal spot </t>
    </r>
    <r>
      <rPr>
        <b/>
        <sz val="8"/>
        <color indexed="12"/>
        <rFont val="Arial"/>
        <family val="2"/>
      </rPr>
      <t>L</t>
    </r>
  </si>
  <si>
    <r>
      <t xml:space="preserve">Attenuator to CCD  </t>
    </r>
    <r>
      <rPr>
        <b/>
        <sz val="8"/>
        <color indexed="12"/>
        <rFont val="Arial"/>
        <family val="2"/>
      </rPr>
      <t>A</t>
    </r>
  </si>
  <si>
    <t>size of beam on neg lens S'</t>
  </si>
  <si>
    <t>focal spot</t>
  </si>
  <si>
    <t>largest on CCD</t>
  </si>
  <si>
    <t xml:space="preserve">Size of beam on attenuator  </t>
  </si>
  <si>
    <t>3. Enter values in first 5 blue squares below</t>
  </si>
  <si>
    <t>YAG Focal Spot Analyzer</t>
  </si>
  <si>
    <t>Do not enter anything into any squares except the blue ones</t>
  </si>
  <si>
    <t>2. In the rest of the blue boxes on the right side, put in X's as required.</t>
  </si>
  <si>
    <t>Mark blue squares with X's as required</t>
  </si>
  <si>
    <t xml:space="preserve">screw in filters </t>
  </si>
  <si>
    <t xml:space="preserve">For 3 beam splitters </t>
  </si>
  <si>
    <t xml:space="preserve">For 1 beam splitter </t>
  </si>
  <si>
    <t>(for information only)</t>
  </si>
  <si>
    <t>Numbers in yellow boxes will appear in red if power density is too high or there is no solution with given values</t>
  </si>
  <si>
    <r>
      <t xml:space="preserve">Height of CCD in smaller dimension  </t>
    </r>
    <r>
      <rPr>
        <b/>
        <sz val="8"/>
        <color indexed="12"/>
        <rFont val="Arial"/>
        <family val="2"/>
      </rPr>
      <t>C</t>
    </r>
  </si>
  <si>
    <r>
      <t xml:space="preserve">Total distance  </t>
    </r>
    <r>
      <rPr>
        <b/>
        <sz val="8"/>
        <color indexed="12"/>
        <rFont val="Arial"/>
        <family val="2"/>
      </rPr>
      <t>M</t>
    </r>
  </si>
  <si>
    <t>Average power of laser</t>
  </si>
  <si>
    <t xml:space="preserve">For CS type camera  </t>
  </si>
  <si>
    <t>(CCD recessed 12.5mm below surface)</t>
  </si>
  <si>
    <t>Default setup</t>
  </si>
  <si>
    <t>(2 beam splitters and 3 screw in filters)</t>
  </si>
  <si>
    <t>Other options</t>
  </si>
  <si>
    <t>Distance with default setup</t>
  </si>
  <si>
    <t>x</t>
  </si>
  <si>
    <t>Beam Cube</t>
  </si>
  <si>
    <t>Calculator for YAG Focal Spot Analyzer and Beam Cube</t>
  </si>
  <si>
    <t>1. In the blue boxes on the right side, put in an X either for YAG FSA or Beam Cube depending on what you are using</t>
  </si>
  <si>
    <t>4. Result of where to place FSA or Beam Cube will appear in top row of yellow squares</t>
  </si>
  <si>
    <r>
      <t xml:space="preserve">Distance to place top of YAG FSA or Beam Cube from source  </t>
    </r>
    <r>
      <rPr>
        <b/>
        <sz val="8"/>
        <color indexed="12"/>
        <rFont val="Arial"/>
        <family val="2"/>
      </rPr>
      <t>D</t>
    </r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</si>
</sst>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0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73" fontId="6" fillId="2" borderId="1" xfId="0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173" fontId="1" fillId="2" borderId="1" xfId="0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1" fillId="3" borderId="1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95250</xdr:rowOff>
    </xdr:from>
    <xdr:to>
      <xdr:col>0</xdr:col>
      <xdr:colOff>542925</xdr:colOff>
      <xdr:row>15</xdr:row>
      <xdr:rowOff>85725</xdr:rowOff>
    </xdr:to>
    <xdr:sp>
      <xdr:nvSpPr>
        <xdr:cNvPr id="1" name="Rectangle 22"/>
        <xdr:cNvSpPr>
          <a:spLocks/>
        </xdr:cNvSpPr>
      </xdr:nvSpPr>
      <xdr:spPr>
        <a:xfrm>
          <a:off x="0" y="1114425"/>
          <a:ext cx="5429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8</xdr:row>
      <xdr:rowOff>28575</xdr:rowOff>
    </xdr:from>
    <xdr:to>
      <xdr:col>7</xdr:col>
      <xdr:colOff>238125</xdr:colOff>
      <xdr:row>16</xdr:row>
      <xdr:rowOff>9525</xdr:rowOff>
    </xdr:to>
    <xdr:grpSp>
      <xdr:nvGrpSpPr>
        <xdr:cNvPr id="2" name="Group 67"/>
        <xdr:cNvGrpSpPr>
          <a:grpSpLocks/>
        </xdr:cNvGrpSpPr>
      </xdr:nvGrpSpPr>
      <xdr:grpSpPr>
        <a:xfrm>
          <a:off x="209550" y="1190625"/>
          <a:ext cx="4295775" cy="1123950"/>
          <a:chOff x="22" y="123"/>
          <a:chExt cx="451" cy="118"/>
        </a:xfrm>
        <a:solidFill>
          <a:srgbClr val="FFFFFF"/>
        </a:solidFill>
      </xdr:grpSpPr>
      <xdr:sp>
        <xdr:nvSpPr>
          <xdr:cNvPr id="3" name="Line 23"/>
          <xdr:cNvSpPr>
            <a:spLocks/>
          </xdr:cNvSpPr>
        </xdr:nvSpPr>
        <xdr:spPr>
          <a:xfrm>
            <a:off x="29" y="141"/>
            <a:ext cx="107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4"/>
          <xdr:cNvSpPr>
            <a:spLocks/>
          </xdr:cNvSpPr>
        </xdr:nvSpPr>
        <xdr:spPr>
          <a:xfrm flipV="1">
            <a:off x="22" y="195"/>
            <a:ext cx="115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25"/>
          <xdr:cNvSpPr>
            <a:spLocks/>
          </xdr:cNvSpPr>
        </xdr:nvSpPr>
        <xdr:spPr>
          <a:xfrm>
            <a:off x="137" y="151"/>
            <a:ext cx="16" cy="49"/>
          </a:xfrm>
          <a:prstGeom prst="flowChartOnlineStora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26"/>
          <xdr:cNvSpPr>
            <a:spLocks/>
          </xdr:cNvSpPr>
        </xdr:nvSpPr>
        <xdr:spPr>
          <a:xfrm>
            <a:off x="151" y="158"/>
            <a:ext cx="276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27"/>
          <xdr:cNvSpPr>
            <a:spLocks/>
          </xdr:cNvSpPr>
        </xdr:nvSpPr>
        <xdr:spPr>
          <a:xfrm flipV="1">
            <a:off x="150" y="176"/>
            <a:ext cx="28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8"/>
          <xdr:cNvSpPr>
            <a:spLocks/>
          </xdr:cNvSpPr>
        </xdr:nvSpPr>
        <xdr:spPr>
          <a:xfrm>
            <a:off x="379" y="163"/>
            <a:ext cx="0" cy="27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29"/>
          <xdr:cNvSpPr txBox="1">
            <a:spLocks noChangeArrowheads="1"/>
          </xdr:cNvSpPr>
        </xdr:nvSpPr>
        <xdr:spPr>
          <a:xfrm>
            <a:off x="58" y="170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10" name="Line 30"/>
          <xdr:cNvSpPr>
            <a:spLocks/>
          </xdr:cNvSpPr>
        </xdr:nvSpPr>
        <xdr:spPr>
          <a:xfrm flipH="1">
            <a:off x="56" y="140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31"/>
          <xdr:cNvSpPr txBox="1">
            <a:spLocks noChangeArrowheads="1"/>
          </xdr:cNvSpPr>
        </xdr:nvSpPr>
        <xdr:spPr>
          <a:xfrm>
            <a:off x="165" y="123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12" name="Line 36"/>
          <xdr:cNvSpPr>
            <a:spLocks/>
          </xdr:cNvSpPr>
        </xdr:nvSpPr>
        <xdr:spPr>
          <a:xfrm flipH="1">
            <a:off x="139" y="218"/>
            <a:ext cx="2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Box 37"/>
          <xdr:cNvSpPr txBox="1">
            <a:spLocks noChangeArrowheads="1"/>
          </xdr:cNvSpPr>
        </xdr:nvSpPr>
        <xdr:spPr>
          <a:xfrm>
            <a:off x="290" y="221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14" name="Oval 38"/>
          <xdr:cNvSpPr>
            <a:spLocks/>
          </xdr:cNvSpPr>
        </xdr:nvSpPr>
        <xdr:spPr>
          <a:xfrm>
            <a:off x="22" y="128"/>
            <a:ext cx="8" cy="9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9"/>
          <xdr:cNvSpPr>
            <a:spLocks/>
          </xdr:cNvSpPr>
        </xdr:nvSpPr>
        <xdr:spPr>
          <a:xfrm>
            <a:off x="57" y="145"/>
            <a:ext cx="0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40"/>
          <xdr:cNvSpPr txBox="1">
            <a:spLocks noChangeArrowheads="1"/>
          </xdr:cNvSpPr>
        </xdr:nvSpPr>
        <xdr:spPr>
          <a:xfrm>
            <a:off x="364" y="141"/>
            <a:ext cx="33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CCD</a:t>
            </a:r>
          </a:p>
        </xdr:txBody>
      </xdr:sp>
      <xdr:sp>
        <xdr:nvSpPr>
          <xdr:cNvPr id="17" name="Line 41"/>
          <xdr:cNvSpPr>
            <a:spLocks/>
          </xdr:cNvSpPr>
        </xdr:nvSpPr>
        <xdr:spPr>
          <a:xfrm flipH="1" flipV="1">
            <a:off x="58" y="21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2"/>
          <xdr:cNvSpPr>
            <a:spLocks/>
          </xdr:cNvSpPr>
        </xdr:nvSpPr>
        <xdr:spPr>
          <a:xfrm>
            <a:off x="140" y="202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Box 43"/>
          <xdr:cNvSpPr txBox="1">
            <a:spLocks noChangeArrowheads="1"/>
          </xdr:cNvSpPr>
        </xdr:nvSpPr>
        <xdr:spPr>
          <a:xfrm>
            <a:off x="92" y="222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20" name="Line 44"/>
          <xdr:cNvSpPr>
            <a:spLocks/>
          </xdr:cNvSpPr>
        </xdr:nvSpPr>
        <xdr:spPr>
          <a:xfrm flipH="1">
            <a:off x="139" y="206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Box 45"/>
          <xdr:cNvSpPr txBox="1">
            <a:spLocks noChangeArrowheads="1"/>
          </xdr:cNvSpPr>
        </xdr:nvSpPr>
        <xdr:spPr>
          <a:xfrm>
            <a:off x="294" y="191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</a:t>
            </a:r>
          </a:p>
        </xdr:txBody>
      </xdr:sp>
      <xdr:sp>
        <xdr:nvSpPr>
          <xdr:cNvPr id="22" name="Line 56"/>
          <xdr:cNvSpPr>
            <a:spLocks/>
          </xdr:cNvSpPr>
        </xdr:nvSpPr>
        <xdr:spPr>
          <a:xfrm>
            <a:off x="446" y="161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57"/>
          <xdr:cNvSpPr>
            <a:spLocks/>
          </xdr:cNvSpPr>
        </xdr:nvSpPr>
        <xdr:spPr>
          <a:xfrm>
            <a:off x="390" y="162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58"/>
          <xdr:cNvSpPr>
            <a:spLocks/>
          </xdr:cNvSpPr>
        </xdr:nvSpPr>
        <xdr:spPr>
          <a:xfrm>
            <a:off x="391" y="188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Box 59"/>
          <xdr:cNvSpPr txBox="1">
            <a:spLocks noChangeArrowheads="1"/>
          </xdr:cNvSpPr>
        </xdr:nvSpPr>
        <xdr:spPr>
          <a:xfrm>
            <a:off x="455" y="169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26" name="Line 61"/>
          <xdr:cNvSpPr>
            <a:spLocks/>
          </xdr:cNvSpPr>
        </xdr:nvSpPr>
        <xdr:spPr>
          <a:xfrm flipV="1">
            <a:off x="153" y="175"/>
            <a:ext cx="115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62"/>
          <xdr:cNvSpPr>
            <a:spLocks/>
          </xdr:cNvSpPr>
        </xdr:nvSpPr>
        <xdr:spPr>
          <a:xfrm>
            <a:off x="153" y="159"/>
            <a:ext cx="1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63"/>
          <xdr:cNvSpPr>
            <a:spLocks/>
          </xdr:cNvSpPr>
        </xdr:nvSpPr>
        <xdr:spPr>
          <a:xfrm>
            <a:off x="431" y="193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64"/>
          <xdr:cNvSpPr>
            <a:spLocks/>
          </xdr:cNvSpPr>
        </xdr:nvSpPr>
        <xdr:spPr>
          <a:xfrm>
            <a:off x="379" y="196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5"/>
          <xdr:cNvSpPr>
            <a:spLocks/>
          </xdr:cNvSpPr>
        </xdr:nvSpPr>
        <xdr:spPr>
          <a:xfrm>
            <a:off x="267" y="124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9</xdr:row>
      <xdr:rowOff>47625</xdr:rowOff>
    </xdr:from>
    <xdr:to>
      <xdr:col>0</xdr:col>
      <xdr:colOff>190500</xdr:colOff>
      <xdr:row>9</xdr:row>
      <xdr:rowOff>47625</xdr:rowOff>
    </xdr:to>
    <xdr:sp>
      <xdr:nvSpPr>
        <xdr:cNvPr id="31" name="Line 68"/>
        <xdr:cNvSpPr>
          <a:spLocks/>
        </xdr:cNvSpPr>
      </xdr:nvSpPr>
      <xdr:spPr>
        <a:xfrm flipH="1">
          <a:off x="0" y="1352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209550</xdr:colOff>
      <xdr:row>14</xdr:row>
      <xdr:rowOff>28575</xdr:rowOff>
    </xdr:to>
    <xdr:sp>
      <xdr:nvSpPr>
        <xdr:cNvPr id="32" name="Line 69"/>
        <xdr:cNvSpPr>
          <a:spLocks/>
        </xdr:cNvSpPr>
      </xdr:nvSpPr>
      <xdr:spPr>
        <a:xfrm flipH="1">
          <a:off x="0" y="2047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 topLeftCell="A1">
      <selection activeCell="K31" sqref="K31"/>
    </sheetView>
  </sheetViews>
  <sheetFormatPr defaultColWidth="9.140625" defaultRowHeight="12.75"/>
  <cols>
    <col min="1" max="12" width="9.140625" style="1" customWidth="1"/>
    <col min="13" max="13" width="10.140625" style="1" customWidth="1"/>
    <col min="14" max="14" width="9.57421875" style="1" customWidth="1"/>
    <col min="15" max="16" width="9.140625" style="1" customWidth="1"/>
    <col min="17" max="17" width="11.00390625" style="1" bestFit="1" customWidth="1"/>
    <col min="18" max="16384" width="9.140625" style="1" customWidth="1"/>
  </cols>
  <sheetData>
    <row r="1" ht="11.25">
      <c r="A1" s="2" t="s">
        <v>41</v>
      </c>
    </row>
    <row r="3" spans="1:12" ht="11.25">
      <c r="A3" s="1" t="s">
        <v>42</v>
      </c>
      <c r="L3" s="7"/>
    </row>
    <row r="4" ht="11.25">
      <c r="A4" s="1" t="s">
        <v>23</v>
      </c>
    </row>
    <row r="5" ht="11.25">
      <c r="A5" s="1" t="s">
        <v>20</v>
      </c>
    </row>
    <row r="6" spans="1:24" ht="11.25">
      <c r="A6" s="1" t="s">
        <v>43</v>
      </c>
      <c r="I6" s="6"/>
      <c r="K6" s="2" t="s">
        <v>1</v>
      </c>
      <c r="W6" s="1" t="s">
        <v>17</v>
      </c>
      <c r="X6" s="1" t="s">
        <v>18</v>
      </c>
    </row>
    <row r="7" spans="1:15" ht="11.25">
      <c r="A7" s="5" t="s">
        <v>22</v>
      </c>
      <c r="K7" s="6" t="s">
        <v>24</v>
      </c>
      <c r="L7" s="6"/>
      <c r="M7" s="6"/>
      <c r="N7" s="6"/>
      <c r="O7" s="6"/>
    </row>
    <row r="8" spans="11:24" ht="11.25">
      <c r="K8" s="6"/>
      <c r="L8" s="6"/>
      <c r="M8" s="6"/>
      <c r="N8" s="6"/>
      <c r="O8" s="6"/>
      <c r="T8" s="1" t="s">
        <v>16</v>
      </c>
      <c r="W8" s="1">
        <f>(F19-F27)/F19*F21</f>
        <v>8.878504672897195</v>
      </c>
      <c r="X8" s="1">
        <f>(F19-H27)/F19*F21</f>
        <v>11.401869158878505</v>
      </c>
    </row>
    <row r="9" spans="11:15" ht="11.25">
      <c r="K9" s="12" t="s">
        <v>21</v>
      </c>
      <c r="L9" s="13"/>
      <c r="M9" s="13"/>
      <c r="N9" s="14"/>
      <c r="O9" s="21" t="s">
        <v>40</v>
      </c>
    </row>
    <row r="10" spans="11:23" ht="11.25">
      <c r="K10" s="15"/>
      <c r="L10" s="6"/>
      <c r="M10" s="6"/>
      <c r="N10" s="7"/>
      <c r="O10" s="22"/>
      <c r="T10" s="1" t="s">
        <v>19</v>
      </c>
      <c r="W10" s="1">
        <f>W8*W14/F34</f>
        <v>2.141744548286604</v>
      </c>
    </row>
    <row r="11" spans="11:20" ht="11.25">
      <c r="K11" s="27"/>
      <c r="L11" s="6"/>
      <c r="M11" s="6"/>
      <c r="N11" s="7"/>
      <c r="O11" s="27" t="s">
        <v>39</v>
      </c>
      <c r="T11" s="1">
        <f>W8*(F34-F33)/F34</f>
        <v>-1.106764385919159E-15</v>
      </c>
    </row>
    <row r="12" spans="11:15" ht="11.25">
      <c r="K12" s="15"/>
      <c r="L12" s="6"/>
      <c r="M12" s="6"/>
      <c r="N12" s="7"/>
      <c r="O12" s="22"/>
    </row>
    <row r="13" spans="11:20" ht="11.25">
      <c r="K13" s="25" t="s">
        <v>35</v>
      </c>
      <c r="L13" s="17"/>
      <c r="M13" s="6"/>
      <c r="O13" s="22"/>
      <c r="T13" s="1" t="s">
        <v>38</v>
      </c>
    </row>
    <row r="14" spans="11:23" ht="11.25">
      <c r="K14" s="15" t="s">
        <v>36</v>
      </c>
      <c r="L14" s="17"/>
      <c r="M14" s="6"/>
      <c r="N14" s="18"/>
      <c r="O14" s="22"/>
      <c r="T14" s="26">
        <v>99</v>
      </c>
      <c r="U14" s="6"/>
      <c r="W14" s="1">
        <f>IF(K11&gt;"",W12+16.5+T26,IF(O11&gt;"",27.5,0))</f>
        <v>27.5</v>
      </c>
    </row>
    <row r="15" spans="11:15" ht="11.25">
      <c r="K15" s="16"/>
      <c r="L15" s="17"/>
      <c r="M15" s="6"/>
      <c r="N15" s="18"/>
      <c r="O15" s="22"/>
    </row>
    <row r="16" spans="11:20" ht="11.25">
      <c r="K16" s="25" t="s">
        <v>37</v>
      </c>
      <c r="L16" s="17"/>
      <c r="M16" s="6"/>
      <c r="N16" s="18"/>
      <c r="O16" s="22"/>
      <c r="T16" s="1" t="s">
        <v>15</v>
      </c>
    </row>
    <row r="17" spans="11:15" ht="11.25">
      <c r="K17" s="16" t="s">
        <v>7</v>
      </c>
      <c r="L17" s="17"/>
      <c r="M17" s="6"/>
      <c r="N17" s="27"/>
      <c r="O17" s="22"/>
    </row>
    <row r="18" spans="11:15" ht="11.25">
      <c r="K18" s="15" t="s">
        <v>25</v>
      </c>
      <c r="L18" s="6"/>
      <c r="M18" s="6"/>
      <c r="N18" s="7"/>
      <c r="O18" s="22"/>
    </row>
    <row r="19" spans="1:20" ht="11.25">
      <c r="A19" s="1" t="s">
        <v>14</v>
      </c>
      <c r="F19" s="27">
        <v>90</v>
      </c>
      <c r="G19" s="1" t="s">
        <v>0</v>
      </c>
      <c r="K19" s="15"/>
      <c r="L19" s="6"/>
      <c r="M19" s="6"/>
      <c r="N19" s="7"/>
      <c r="O19" s="22"/>
      <c r="T19" s="1">
        <f>IF(N17&gt;"",13,0)</f>
        <v>0</v>
      </c>
    </row>
    <row r="20" spans="1:15" ht="11.25">
      <c r="A20" s="1" t="s">
        <v>2</v>
      </c>
      <c r="F20" s="27">
        <v>-100</v>
      </c>
      <c r="G20" s="1" t="s">
        <v>0</v>
      </c>
      <c r="K20" s="15" t="s">
        <v>26</v>
      </c>
      <c r="L20" s="6"/>
      <c r="M20" s="6"/>
      <c r="N20" s="27"/>
      <c r="O20" s="22"/>
    </row>
    <row r="21" spans="1:15" ht="11.25">
      <c r="A21" s="1" t="s">
        <v>11</v>
      </c>
      <c r="F21" s="27">
        <v>15</v>
      </c>
      <c r="G21" s="1" t="s">
        <v>0</v>
      </c>
      <c r="K21" s="15"/>
      <c r="L21" s="6"/>
      <c r="M21" s="6"/>
      <c r="N21" s="7"/>
      <c r="O21" s="22"/>
    </row>
    <row r="22" spans="1:20" ht="11.25">
      <c r="A22" s="1" t="s">
        <v>30</v>
      </c>
      <c r="F22" s="27">
        <v>5.4</v>
      </c>
      <c r="G22" s="1" t="s">
        <v>0</v>
      </c>
      <c r="K22" s="15" t="s">
        <v>27</v>
      </c>
      <c r="L22" s="6"/>
      <c r="M22" s="6"/>
      <c r="N22" s="27"/>
      <c r="O22" s="22"/>
      <c r="T22" s="1">
        <f>IF(N20&gt;"",30.5,0)</f>
        <v>0</v>
      </c>
    </row>
    <row r="23" spans="1:15" ht="11.25">
      <c r="A23" s="1" t="s">
        <v>32</v>
      </c>
      <c r="F23" s="27">
        <v>150</v>
      </c>
      <c r="G23" s="1" t="s">
        <v>5</v>
      </c>
      <c r="K23" s="15"/>
      <c r="L23" s="6"/>
      <c r="M23" s="6"/>
      <c r="N23" s="7"/>
      <c r="O23" s="22"/>
    </row>
    <row r="24" spans="11:20" ht="11.25">
      <c r="K24" s="15" t="s">
        <v>33</v>
      </c>
      <c r="L24" s="6"/>
      <c r="M24" s="6"/>
      <c r="N24" s="27"/>
      <c r="O24" s="22"/>
      <c r="T24" s="1">
        <f>IF(N22&gt;"",-30.5,0)</f>
        <v>0</v>
      </c>
    </row>
    <row r="25" spans="1:15" ht="11.25">
      <c r="A25" s="5" t="s">
        <v>29</v>
      </c>
      <c r="K25" s="19" t="s">
        <v>34</v>
      </c>
      <c r="L25" s="20"/>
      <c r="M25" s="20"/>
      <c r="N25" s="24"/>
      <c r="O25" s="23"/>
    </row>
    <row r="26" spans="6:20" ht="11.25">
      <c r="F26" s="1" t="s">
        <v>10</v>
      </c>
      <c r="H26" s="1" t="s">
        <v>9</v>
      </c>
      <c r="T26" s="1">
        <f>IF(N24&gt;"",8,0)</f>
        <v>0</v>
      </c>
    </row>
    <row r="27" spans="1:15" ht="11.25">
      <c r="A27" s="1" t="s">
        <v>44</v>
      </c>
      <c r="F27" s="8">
        <f>F19+1/(1/F20-1/F33)</f>
        <v>36.728971962616825</v>
      </c>
      <c r="G27" s="9" t="s">
        <v>0</v>
      </c>
      <c r="H27" s="10">
        <f>F19-(1+F22*F19/F33/F21)/(1/F33-1/F20)</f>
        <v>21.588785046728972</v>
      </c>
      <c r="I27" s="1" t="s">
        <v>0</v>
      </c>
      <c r="K27" s="1" t="s">
        <v>31</v>
      </c>
      <c r="N27" s="3">
        <f>IF(K11&gt;"",T14+T19+T22+T24+T26,IF(O11&gt;"",114,0))</f>
        <v>114</v>
      </c>
      <c r="O27" s="1" t="s">
        <v>0</v>
      </c>
    </row>
    <row r="29" spans="1:8" ht="11.25">
      <c r="A29" s="1" t="s">
        <v>4</v>
      </c>
      <c r="F29" s="10">
        <f>0.05^2*F23/W10^2/0.785*100</f>
        <v>10.4142085592462</v>
      </c>
      <c r="G29" s="9" t="s">
        <v>6</v>
      </c>
      <c r="H29" s="9"/>
    </row>
    <row r="30" spans="1:8" ht="11.25">
      <c r="A30" s="1" t="s">
        <v>8</v>
      </c>
      <c r="F30" s="10">
        <f>F34/(F19-F27)</f>
        <v>2.1399999999999997</v>
      </c>
      <c r="G30" s="9"/>
      <c r="H30" s="9"/>
    </row>
    <row r="32" spans="1:4" ht="11.25">
      <c r="A32" s="1" t="s">
        <v>28</v>
      </c>
      <c r="D32" s="4"/>
    </row>
    <row r="33" spans="1:8" ht="11.25">
      <c r="A33" s="1" t="s">
        <v>12</v>
      </c>
      <c r="F33" s="9">
        <f>N27</f>
        <v>114</v>
      </c>
      <c r="G33" s="9" t="s">
        <v>0</v>
      </c>
      <c r="H33" s="9"/>
    </row>
    <row r="34" spans="1:9" ht="11.25">
      <c r="A34" s="1" t="s">
        <v>13</v>
      </c>
      <c r="F34" s="9">
        <f>1/(1/F20-1/(-F19+F27))</f>
        <v>113.99999999999999</v>
      </c>
      <c r="G34" s="9" t="s">
        <v>0</v>
      </c>
      <c r="H34" s="11">
        <f>1/(1/F20-1/(-F19+H27))</f>
        <v>216.56804733727816</v>
      </c>
      <c r="I34" s="1" t="s">
        <v>0</v>
      </c>
    </row>
    <row r="35" spans="1:9" ht="11.25">
      <c r="A35" s="1" t="s">
        <v>3</v>
      </c>
      <c r="F35" s="9">
        <f>W8*(F34-F33)/F33</f>
        <v>-1.106764385919159E-15</v>
      </c>
      <c r="G35" s="9" t="s">
        <v>0</v>
      </c>
      <c r="H35" s="9">
        <f>X8*(H34-F33)/H34</f>
        <v>5.400000000000001</v>
      </c>
      <c r="I35" s="1" t="s">
        <v>0</v>
      </c>
    </row>
  </sheetData>
  <sheetProtection sheet="1" objects="1" scenarios="1"/>
  <conditionalFormatting sqref="F29">
    <cfRule type="cellIs" priority="1" dxfId="0" operator="greaterThan" stopIfTrue="1">
      <formula>50</formula>
    </cfRule>
  </conditionalFormatting>
  <conditionalFormatting sqref="F27 H27">
    <cfRule type="cellIs" priority="2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Ophir Optronics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Ephraim Greenfield </dc:creator>
  <cp:keywords/>
  <dc:description/>
  <cp:lastModifiedBy>Administrator</cp:lastModifiedBy>
  <dcterms:created xsi:type="dcterms:W3CDTF">2008-03-10T09:16:08Z</dcterms:created>
  <dcterms:modified xsi:type="dcterms:W3CDTF">2008-08-31T06:05:25Z</dcterms:modified>
  <cp:category/>
  <cp:version/>
  <cp:contentType/>
  <cp:contentStatus/>
</cp:coreProperties>
</file>